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10.1.1.87\Cetm\Documentos\CETM\Comunicacion\Sol\Escritorio\"/>
    </mc:Choice>
  </mc:AlternateContent>
  <xr:revisionPtr revIDLastSave="0" documentId="8_{8903C33C-F099-4CFD-A7F5-ABC61A91AF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ÁLCULO CARBURANTE SIN IVA" sheetId="4" r:id="rId1"/>
    <sheet name="INDEXACIÓN Y COSTE K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4" l="1"/>
  <c r="E16" i="4" s="1"/>
  <c r="G8" i="4"/>
  <c r="D16" i="4" s="1"/>
  <c r="F25" i="4"/>
  <c r="F24" i="4"/>
  <c r="F23" i="4"/>
  <c r="F22" i="4"/>
  <c r="E15" i="4" l="1"/>
  <c r="E14" i="4" s="1"/>
  <c r="D15" i="4"/>
  <c r="D14" i="4" s="1"/>
  <c r="G22" i="4"/>
  <c r="D17" i="4"/>
  <c r="B1" i="1" s="1"/>
  <c r="E17" i="4"/>
  <c r="B2" i="1" s="1"/>
  <c r="C56" i="1" s="1"/>
  <c r="G24" i="4"/>
  <c r="C55" i="1" l="1"/>
  <c r="C66" i="1"/>
  <c r="C67" i="1"/>
  <c r="C45" i="1"/>
  <c r="C44" i="1"/>
  <c r="C46" i="1" l="1"/>
  <c r="C57" i="1"/>
  <c r="C58" i="1" s="1"/>
  <c r="C60" i="1" s="1"/>
  <c r="C61" i="1" s="1"/>
  <c r="C47" i="1"/>
  <c r="C49" i="1" s="1"/>
  <c r="C50" i="1" s="1"/>
  <c r="C68" i="1"/>
  <c r="C69" i="1" s="1"/>
  <c r="C71" i="1" s="1"/>
  <c r="C72" i="1" s="1"/>
  <c r="C30" i="1"/>
  <c r="B4" i="1" l="1"/>
  <c r="C28" i="1" l="1"/>
  <c r="C34" i="1" s="1"/>
  <c r="C26" i="1"/>
  <c r="C24" i="1"/>
  <c r="C32" i="1" s="1"/>
</calcChain>
</file>

<file path=xl/sharedStrings.xml><?xml version="1.0" encoding="utf-8"?>
<sst xmlns="http://schemas.openxmlformats.org/spreadsheetml/2006/main" count="78" uniqueCount="59">
  <si>
    <t>INCREMENTO DE COSTE POR LITRO</t>
  </si>
  <si>
    <t>CALCULO DE INCREMETO DE COSTE DEL VIAJE CONTRATADO</t>
  </si>
  <si>
    <t>Km</t>
  </si>
  <si>
    <t>L/100 Km</t>
  </si>
  <si>
    <t>https://www.dieselogasolina.com/Estadisticas/Historico/47</t>
  </si>
  <si>
    <t>WEBS DE CONSULTA</t>
  </si>
  <si>
    <t>ENLACE DEL MITMA:</t>
  </si>
  <si>
    <t>POR PROVINCIA:</t>
  </si>
  <si>
    <r>
      <t xml:space="preserve">CALCULO DE INCREMETO DE COSTE </t>
    </r>
    <r>
      <rPr>
        <b/>
        <sz val="13"/>
        <color rgb="FFFF0000"/>
        <rFont val="Calibri"/>
        <family val="2"/>
        <scheme val="minor"/>
      </rPr>
      <t>POR 100 Km</t>
    </r>
  </si>
  <si>
    <r>
      <t xml:space="preserve">CALCULO DE INCREMETO DE COSTE </t>
    </r>
    <r>
      <rPr>
        <b/>
        <sz val="13"/>
        <color rgb="FFFF0000"/>
        <rFont val="Calibri"/>
        <family val="2"/>
        <scheme val="minor"/>
      </rPr>
      <t>POR Km</t>
    </r>
  </si>
  <si>
    <t>% INCREMENTO DEL GASOIL</t>
  </si>
  <si>
    <t>INCREMETO</t>
  </si>
  <si>
    <t>CARBURANTE</t>
  </si>
  <si>
    <t>IMPT. HIDROCARBUROS</t>
  </si>
  <si>
    <t>SIN PLOMO 95</t>
  </si>
  <si>
    <t>GLP</t>
  </si>
  <si>
    <t>GASÓLEO A</t>
  </si>
  <si>
    <t>TIPO GENERAL</t>
  </si>
  <si>
    <t>TIPO ESPECIAL</t>
  </si>
  <si>
    <t>SIN CAMBIOS</t>
  </si>
  <si>
    <t>IMPUESTO
HIDORCARBUROS
POR LITRO</t>
  </si>
  <si>
    <t>Ley 38/1992</t>
  </si>
  <si>
    <t>DIFERENCIA</t>
  </si>
  <si>
    <t>IVA</t>
  </si>
  <si>
    <t>PRECIO SIN IVA</t>
  </si>
  <si>
    <t>DATOS DE EJECUCIÓN DEL CONTRATO</t>
  </si>
  <si>
    <t>DESGLOSE GASÓLEO DÍA DE INICIO DEL CONTRATO</t>
  </si>
  <si>
    <t>DESGLOSE GASÓLEO DÍA DE EJECUCIÓN DEL CONTRATO</t>
  </si>
  <si>
    <r>
      <t>RDL 7/2026 (</t>
    </r>
    <r>
      <rPr>
        <sz val="8"/>
        <color theme="1"/>
        <rFont val="Calibri"/>
        <family val="2"/>
        <scheme val="minor"/>
      </rPr>
      <t>NUEVO REDUCIDO)</t>
    </r>
  </si>
  <si>
    <t>DATOS DE INICIO DEL CONTRATO</t>
  </si>
  <si>
    <t>CÁLCULO DE COSTES POR KM</t>
  </si>
  <si>
    <t>DATO A INTRODUCIR</t>
  </si>
  <si>
    <t>DÍA DE CELEBRACIÓN
(DATO A INTRODUCIR)</t>
  </si>
  <si>
    <t>% IVA A APLICAR</t>
  </si>
  <si>
    <t>CONSUMO MEDIO DEL VEHÍCULO Litros/100 Km</t>
  </si>
  <si>
    <t>KILOMETROS A FACTURAR</t>
  </si>
  <si>
    <t>% INCREMENTO DEL GASÓIL</t>
  </si>
  <si>
    <t>IMPORTE LITRO DÍA FIRMA DE CONTRATO</t>
  </si>
  <si>
    <t>IMPORTE LITRO DÍA EJECUCIÓN CONTRATO</t>
  </si>
  <si>
    <t>NUEVO IMPORTE POR KM DE LA EMPRESA</t>
  </si>
  <si>
    <t>https://www.mitma.gob.es/transporte-terrestre/servicios-al-transportista/indice-de-variacionmensual-de-los-IMPORTEs-medios-del-gasoleo-en-espana</t>
  </si>
  <si>
    <t>% INCREMENTO DEL IMPORTE DE LA FACTURA VEHÍCULO +20 Tm</t>
  </si>
  <si>
    <t>IMPORTE DE LA FACTURA</t>
  </si>
  <si>
    <t>IMPORTE DE LA FACTURA CON INCREMENTO</t>
  </si>
  <si>
    <t>% INCREMENTO DEL IMPORTE DE LA FACTURA VEHÍCULO +3.5 Tm</t>
  </si>
  <si>
    <t>% INCREMENTO DEL IMPORTE DE LA FACTURA VEHÍCULO HASTA 3.5 Tm</t>
  </si>
  <si>
    <t>TABLA IMPUESTO HIDORCARBUROS</t>
  </si>
  <si>
    <t>ENLACE PRECIOS SEMANALES MINISTERIO DE TRASNSPORTES</t>
  </si>
  <si>
    <t>https://apps.fomento.gob.es/preciogasoleo/angular_proyecto/client/gasoleoCambio</t>
  </si>
  <si>
    <t>CÁLCULO DE TARIFAS FORMULA RD LEY 3/2022
VEHÍCULOS +20 Tm (INDICE 0,3)</t>
  </si>
  <si>
    <t>CÁLCULO DE TARIFAS FORMULA RD LEY 3/2022
VEHÍCULO +3.5 Tm a 20 Tm (INDICE 0,2)</t>
  </si>
  <si>
    <t>CÁLCULO DE TARIFAS FORMULA RD LEY 3/2022
VEHÍCULO HASTA 3.5 Tm (INDICE 0,1)</t>
  </si>
  <si>
    <t>CÁLCULO DEL PRECIO DEL GASOIL SIN IVA</t>
  </si>
  <si>
    <t>IMPORTE GASOIL EL DÍA DE FIRMA DE CONTRATO</t>
  </si>
  <si>
    <t>IMPORTE GASOIL EL DÍA DE EJECUCIÓN DEL CONTRATO</t>
  </si>
  <si>
    <t>IMPORTE QUE COBRA LA EMPRESA "SIN INCREMENTO DE GASOIL"</t>
  </si>
  <si>
    <t>IMPORTE QUE COBRA LA EMPRESA "CON INCREMENTO DE GASOIL"</t>
  </si>
  <si>
    <t>PRECIO GASOIL CON IVA
(DATO A INTRODUCIR)</t>
  </si>
  <si>
    <t>COSTE POR KM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</si>
</sst>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€&quot;"/>
    <numFmt numFmtId="165" formatCode="#,##0.00\ &quot;€&quot;"/>
    <numFmt numFmtId="166" formatCode="0.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333D42"/>
      <name val="Segoe UI"/>
      <family val="2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3" tint="0.79998168889431442"/>
        <bgColor theme="0"/>
      </patternFill>
    </fill>
    <fill>
      <patternFill patternType="solid">
        <fgColor indexed="65"/>
        <bgColor theme="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5050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-0.249977111117893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8"/>
        <bgColor theme="0"/>
      </patternFill>
    </fill>
    <fill>
      <patternFill patternType="solid">
        <fgColor theme="4"/>
        <bgColor theme="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 style="dashDotDot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dashDotDot">
        <color indexed="64"/>
      </left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dashDotDot">
        <color indexed="64"/>
      </right>
      <top style="dashDotDot">
        <color indexed="64"/>
      </top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 style="dashDotDot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128">
    <xf numFmtId="0" fontId="0" fillId="0" borderId="0" xfId="0"/>
    <xf numFmtId="0" fontId="0" fillId="3" borderId="0" xfId="0" applyFill="1" applyProtection="1">
      <protection locked="0"/>
    </xf>
    <xf numFmtId="165" fontId="0" fillId="3" borderId="0" xfId="0" applyNumberFormat="1" applyFill="1" applyProtection="1">
      <protection locked="0"/>
    </xf>
    <xf numFmtId="0" fontId="5" fillId="3" borderId="0" xfId="1" applyFill="1" applyProtection="1">
      <protection locked="0"/>
    </xf>
    <xf numFmtId="10" fontId="4" fillId="8" borderId="1" xfId="2" applyNumberFormat="1" applyFont="1" applyFill="1" applyBorder="1" applyProtection="1"/>
    <xf numFmtId="10" fontId="4" fillId="9" borderId="1" xfId="2" applyNumberFormat="1" applyFont="1" applyFill="1" applyBorder="1" applyProtection="1"/>
    <xf numFmtId="164" fontId="0" fillId="3" borderId="0" xfId="0" applyNumberFormat="1" applyFill="1" applyProtection="1">
      <protection locked="0"/>
    </xf>
    <xf numFmtId="164" fontId="17" fillId="22" borderId="1" xfId="0" applyNumberFormat="1" applyFont="1" applyFill="1" applyBorder="1" applyAlignment="1" applyProtection="1">
      <alignment horizontal="right"/>
      <protection locked="0"/>
    </xf>
    <xf numFmtId="2" fontId="17" fillId="22" borderId="2" xfId="0" applyNumberFormat="1" applyFont="1" applyFill="1" applyBorder="1" applyAlignment="1" applyProtection="1">
      <alignment horizontal="right"/>
      <protection locked="0"/>
    </xf>
    <xf numFmtId="0" fontId="17" fillId="22" borderId="2" xfId="0" applyFont="1" applyFill="1" applyBorder="1" applyAlignment="1" applyProtection="1">
      <alignment horizontal="right"/>
      <protection locked="0"/>
    </xf>
    <xf numFmtId="165" fontId="17" fillId="23" borderId="13" xfId="0" applyNumberFormat="1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14" fontId="17" fillId="22" borderId="18" xfId="0" applyNumberFormat="1" applyFont="1" applyFill="1" applyBorder="1" applyAlignment="1" applyProtection="1">
      <alignment horizontal="center" vertical="center"/>
      <protection locked="0"/>
    </xf>
    <xf numFmtId="164" fontId="17" fillId="22" borderId="16" xfId="0" applyNumberFormat="1" applyFont="1" applyFill="1" applyBorder="1" applyAlignment="1" applyProtection="1">
      <alignment horizontal="center" vertical="center"/>
      <protection locked="0"/>
    </xf>
    <xf numFmtId="14" fontId="17" fillId="22" borderId="25" xfId="0" applyNumberFormat="1" applyFont="1" applyFill="1" applyBorder="1" applyAlignment="1" applyProtection="1">
      <alignment horizontal="center" vertical="center"/>
      <protection locked="0"/>
    </xf>
    <xf numFmtId="164" fontId="17" fillId="22" borderId="2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right"/>
    </xf>
    <xf numFmtId="0" fontId="0" fillId="3" borderId="0" xfId="0" applyFill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right"/>
    </xf>
    <xf numFmtId="0" fontId="17" fillId="22" borderId="1" xfId="0" applyFont="1" applyFill="1" applyBorder="1" applyAlignment="1">
      <alignment horizontal="center"/>
    </xf>
    <xf numFmtId="164" fontId="18" fillId="22" borderId="1" xfId="0" applyNumberFormat="1" applyFont="1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right"/>
    </xf>
    <xf numFmtId="0" fontId="0" fillId="3" borderId="0" xfId="0" applyFill="1" applyAlignment="1">
      <alignment horizontal="center"/>
    </xf>
    <xf numFmtId="2" fontId="17" fillId="22" borderId="3" xfId="0" applyNumberFormat="1" applyFont="1" applyFill="1" applyBorder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17" fillId="22" borderId="3" xfId="0" applyFont="1" applyFill="1" applyBorder="1" applyAlignment="1">
      <alignment horizontal="left"/>
    </xf>
    <xf numFmtId="165" fontId="2" fillId="7" borderId="1" xfId="0" applyNumberFormat="1" applyFont="1" applyFill="1" applyBorder="1"/>
    <xf numFmtId="0" fontId="3" fillId="3" borderId="0" xfId="0" applyFont="1" applyFill="1"/>
    <xf numFmtId="0" fontId="2" fillId="3" borderId="0" xfId="0" applyFont="1" applyFill="1"/>
    <xf numFmtId="165" fontId="2" fillId="4" borderId="1" xfId="0" applyNumberFormat="1" applyFont="1" applyFill="1" applyBorder="1"/>
    <xf numFmtId="0" fontId="1" fillId="3" borderId="0" xfId="0" applyFont="1" applyFill="1"/>
    <xf numFmtId="164" fontId="2" fillId="4" borderId="1" xfId="0" applyNumberFormat="1" applyFont="1" applyFill="1" applyBorder="1"/>
    <xf numFmtId="164" fontId="8" fillId="7" borderId="1" xfId="0" applyNumberFormat="1" applyFont="1" applyFill="1" applyBorder="1" applyAlignment="1">
      <alignment horizontal="right"/>
    </xf>
    <xf numFmtId="164" fontId="0" fillId="2" borderId="13" xfId="0" applyNumberFormat="1" applyFill="1" applyBorder="1" applyAlignment="1">
      <alignment horizontal="right"/>
    </xf>
    <xf numFmtId="164" fontId="18" fillId="23" borderId="1" xfId="0" applyNumberFormat="1" applyFont="1" applyFill="1" applyBorder="1" applyAlignment="1">
      <alignment horizontal="right"/>
    </xf>
    <xf numFmtId="165" fontId="4" fillId="11" borderId="1" xfId="0" applyNumberFormat="1" applyFont="1" applyFill="1" applyBorder="1"/>
    <xf numFmtId="165" fontId="4" fillId="8" borderId="1" xfId="0" applyNumberFormat="1" applyFont="1" applyFill="1" applyBorder="1"/>
    <xf numFmtId="0" fontId="14" fillId="13" borderId="0" xfId="0" applyFont="1" applyFill="1" applyAlignment="1">
      <alignment horizontal="center"/>
    </xf>
    <xf numFmtId="0" fontId="11" fillId="2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3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1" fillId="10" borderId="1" xfId="0" applyFont="1" applyFill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164" fontId="0" fillId="3" borderId="23" xfId="0" applyNumberForma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164" fontId="0" fillId="3" borderId="19" xfId="0" applyNumberFormat="1" applyFill="1" applyBorder="1" applyAlignment="1">
      <alignment horizontal="center" vertical="center"/>
    </xf>
    <xf numFmtId="164" fontId="0" fillId="3" borderId="24" xfId="0" applyNumberFormat="1" applyFill="1" applyBorder="1" applyAlignment="1">
      <alignment horizontal="center" vertical="center"/>
    </xf>
    <xf numFmtId="166" fontId="0" fillId="3" borderId="0" xfId="0" applyNumberFormat="1" applyFill="1"/>
    <xf numFmtId="0" fontId="15" fillId="3" borderId="0" xfId="0" applyFont="1" applyFill="1"/>
    <xf numFmtId="0" fontId="16" fillId="7" borderId="1" xfId="0" applyFont="1" applyFill="1" applyBorder="1" applyAlignment="1">
      <alignment horizontal="center" vertical="center"/>
    </xf>
    <xf numFmtId="164" fontId="16" fillId="7" borderId="25" xfId="0" applyNumberFormat="1" applyFont="1" applyFill="1" applyBorder="1" applyAlignment="1">
      <alignment horizontal="center" vertical="center"/>
    </xf>
    <xf numFmtId="164" fontId="16" fillId="7" borderId="27" xfId="0" applyNumberFormat="1" applyFont="1" applyFill="1" applyBorder="1" applyAlignment="1">
      <alignment horizontal="center" vertical="center"/>
    </xf>
    <xf numFmtId="164" fontId="0" fillId="3" borderId="0" xfId="0" applyNumberFormat="1" applyFill="1"/>
    <xf numFmtId="0" fontId="0" fillId="16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17" borderId="13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/>
    </xf>
    <xf numFmtId="0" fontId="0" fillId="10" borderId="1" xfId="0" applyFill="1" applyBorder="1"/>
    <xf numFmtId="165" fontId="0" fillId="10" borderId="18" xfId="0" applyNumberFormat="1" applyFill="1" applyBorder="1" applyAlignment="1">
      <alignment horizontal="center" vertical="center"/>
    </xf>
    <xf numFmtId="165" fontId="0" fillId="10" borderId="16" xfId="0" applyNumberFormat="1" applyFill="1" applyBorder="1" applyAlignment="1">
      <alignment horizontal="center" vertical="center"/>
    </xf>
    <xf numFmtId="164" fontId="0" fillId="10" borderId="16" xfId="0" applyNumberFormat="1" applyFill="1" applyBorder="1" applyAlignment="1">
      <alignment horizontal="center" vertical="center"/>
    </xf>
    <xf numFmtId="0" fontId="0" fillId="6" borderId="1" xfId="0" applyFill="1" applyBorder="1"/>
    <xf numFmtId="165" fontId="0" fillId="6" borderId="19" xfId="0" applyNumberFormat="1" applyFill="1" applyBorder="1" applyAlignment="1">
      <alignment horizontal="center" vertical="center"/>
    </xf>
    <xf numFmtId="165" fontId="0" fillId="6" borderId="17" xfId="0" applyNumberFormat="1" applyFill="1" applyBorder="1" applyAlignment="1">
      <alignment horizontal="center" vertical="center"/>
    </xf>
    <xf numFmtId="164" fontId="0" fillId="6" borderId="17" xfId="0" applyNumberFormat="1" applyFill="1" applyBorder="1" applyAlignment="1">
      <alignment horizontal="center" vertical="center"/>
    </xf>
    <xf numFmtId="0" fontId="0" fillId="19" borderId="1" xfId="0" applyFill="1" applyBorder="1"/>
    <xf numFmtId="165" fontId="0" fillId="19" borderId="19" xfId="0" applyNumberFormat="1" applyFill="1" applyBorder="1" applyAlignment="1">
      <alignment horizontal="center" vertical="center"/>
    </xf>
    <xf numFmtId="165" fontId="0" fillId="19" borderId="17" xfId="0" applyNumberFormat="1" applyFill="1" applyBorder="1" applyAlignment="1">
      <alignment horizontal="center" vertical="center"/>
    </xf>
    <xf numFmtId="164" fontId="0" fillId="19" borderId="17" xfId="0" applyNumberFormat="1" applyFill="1" applyBorder="1" applyAlignment="1">
      <alignment horizontal="center" vertical="center"/>
    </xf>
    <xf numFmtId="0" fontId="0" fillId="20" borderId="1" xfId="0" applyFill="1" applyBorder="1"/>
    <xf numFmtId="165" fontId="0" fillId="20" borderId="25" xfId="0" applyNumberFormat="1" applyFill="1" applyBorder="1" applyAlignment="1">
      <alignment horizontal="center" vertical="center"/>
    </xf>
    <xf numFmtId="165" fontId="0" fillId="20" borderId="26" xfId="0" applyNumberFormat="1" applyFill="1" applyBorder="1" applyAlignment="1">
      <alignment horizontal="center" vertical="center"/>
    </xf>
    <xf numFmtId="164" fontId="0" fillId="20" borderId="26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5" fillId="3" borderId="0" xfId="1" applyFill="1" applyAlignment="1" applyProtection="1">
      <alignment horizontal="center" vertical="center"/>
    </xf>
    <xf numFmtId="0" fontId="0" fillId="3" borderId="0" xfId="0" applyFill="1" applyAlignment="1">
      <alignment horizontal="center" vertical="center"/>
    </xf>
    <xf numFmtId="0" fontId="6" fillId="21" borderId="21" xfId="0" applyFont="1" applyFill="1" applyBorder="1" applyAlignment="1">
      <alignment horizontal="center" vertical="center"/>
    </xf>
    <xf numFmtId="0" fontId="6" fillId="21" borderId="22" xfId="0" applyFont="1" applyFill="1" applyBorder="1" applyAlignment="1">
      <alignment horizontal="center" vertical="center"/>
    </xf>
    <xf numFmtId="0" fontId="6" fillId="21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5" fillId="3" borderId="0" xfId="1" applyFill="1" applyAlignment="1" applyProtection="1">
      <alignment horizontal="center"/>
    </xf>
    <xf numFmtId="0" fontId="0" fillId="3" borderId="0" xfId="0" applyFill="1" applyAlignment="1" applyProtection="1">
      <alignment horizontal="center" vertical="center"/>
      <protection locked="0"/>
    </xf>
    <xf numFmtId="0" fontId="1" fillId="12" borderId="1" xfId="0" applyFont="1" applyFill="1" applyBorder="1" applyAlignment="1">
      <alignment horizontal="center"/>
    </xf>
    <xf numFmtId="164" fontId="0" fillId="11" borderId="23" xfId="0" applyNumberFormat="1" applyFill="1" applyBorder="1" applyAlignment="1">
      <alignment horizontal="center" vertical="center"/>
    </xf>
    <xf numFmtId="164" fontId="0" fillId="11" borderId="24" xfId="0" applyNumberFormat="1" applyFill="1" applyBorder="1" applyAlignment="1">
      <alignment horizontal="center" vertical="center"/>
    </xf>
    <xf numFmtId="164" fontId="0" fillId="12" borderId="24" xfId="0" applyNumberFormat="1" applyFill="1" applyBorder="1" applyAlignment="1">
      <alignment horizontal="center" vertical="center"/>
    </xf>
    <xf numFmtId="164" fontId="0" fillId="12" borderId="27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7" fillId="23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0" xfId="1" applyFill="1" applyAlignment="1" applyProtection="1">
      <alignment horizontal="center" wrapText="1"/>
    </xf>
    <xf numFmtId="0" fontId="0" fillId="3" borderId="0" xfId="0" applyFill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66CC"/>
      <color rgb="FFFF5050"/>
      <color rgb="FFFF66FF"/>
      <color rgb="FFFF3300"/>
      <color rgb="FFFF33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53341</xdr:colOff>
      <xdr:row>12</xdr:row>
      <xdr:rowOff>28541</xdr:rowOff>
    </xdr:from>
    <xdr:to>
      <xdr:col>6</xdr:col>
      <xdr:colOff>1019176</xdr:colOff>
      <xdr:row>16</xdr:row>
      <xdr:rowOff>53545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AFF4AB-3BEB-4C7F-B85D-3E21E65DD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1241" y="3295616"/>
          <a:ext cx="2466975" cy="11203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1290845</xdr:colOff>
      <xdr:row>8</xdr:row>
      <xdr:rowOff>82900</xdr:rowOff>
    </xdr:from>
    <xdr:to>
      <xdr:col>2</xdr:col>
      <xdr:colOff>377190</xdr:colOff>
      <xdr:row>18</xdr:row>
      <xdr:rowOff>93096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4A442B-3B3B-3FEC-3EC1-792BAF119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845" y="1689726"/>
          <a:ext cx="4080758" cy="1832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pps.fomento.gob.es/preciogasoleo/angular_proyecto/client/gasoleoCambi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itma.gob.es/transporte-terrestre/servicios-al-transportista/indice-de-variacionmensual-de-los-precios-medios-del-gasoleo-en-espana" TargetMode="External"/><Relationship Id="rId1" Type="http://schemas.openxmlformats.org/officeDocument/2006/relationships/hyperlink" Target="https://www.dieselogasolina.com/Estadisticas/Historico/47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75"/>
  <sheetViews>
    <sheetView tabSelected="1" zoomScaleNormal="100" workbookViewId="0">
      <selection activeCell="J7" sqref="J7"/>
    </sheetView>
  </sheetViews>
  <sheetFormatPr baseColWidth="10" defaultColWidth="11.5703125" defaultRowHeight="15" x14ac:dyDescent="0.25"/>
  <cols>
    <col min="1" max="1" width="11.5703125" style="11"/>
    <col min="2" max="2" width="13.28515625" style="11" customWidth="1"/>
    <col min="3" max="3" width="23.140625" style="11" customWidth="1"/>
    <col min="4" max="4" width="19.85546875" style="11" customWidth="1"/>
    <col min="5" max="5" width="20.7109375" style="11" customWidth="1"/>
    <col min="6" max="6" width="22" style="11" customWidth="1"/>
    <col min="7" max="7" width="15.7109375" style="11" customWidth="1"/>
    <col min="8" max="8" width="16.7109375" style="11" bestFit="1" customWidth="1"/>
    <col min="9" max="9" width="13.28515625" style="11" customWidth="1"/>
    <col min="10" max="10" width="13" style="11" bestFit="1" customWidth="1"/>
    <col min="11" max="11" width="13" style="11" customWidth="1"/>
    <col min="12" max="12" width="13.28515625" style="11" bestFit="1" customWidth="1"/>
    <col min="13" max="13" width="16" style="11" bestFit="1" customWidth="1"/>
    <col min="14" max="14" width="22.28515625" style="11" customWidth="1"/>
    <col min="15" max="16384" width="11.5703125" style="11"/>
  </cols>
  <sheetData>
    <row r="1" spans="1:27" ht="15.75" thickBot="1" x14ac:dyDescent="0.3">
      <c r="A1" s="18"/>
      <c r="B1" s="18"/>
      <c r="C1" s="18"/>
      <c r="D1" s="18"/>
      <c r="E1" s="18"/>
      <c r="F1" s="18"/>
      <c r="G1" s="18"/>
      <c r="H1" s="1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9" x14ac:dyDescent="0.25">
      <c r="A2" s="18"/>
      <c r="B2" s="18"/>
      <c r="C2" s="89" t="s">
        <v>52</v>
      </c>
      <c r="D2" s="90"/>
      <c r="E2" s="90"/>
      <c r="F2" s="90"/>
      <c r="G2" s="91"/>
      <c r="H2" s="1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8.450000000000003" customHeight="1" x14ac:dyDescent="0.25">
      <c r="A3" s="18"/>
      <c r="B3" s="18"/>
      <c r="C3" s="86" t="s">
        <v>47</v>
      </c>
      <c r="D3" s="86"/>
      <c r="E3" s="86"/>
      <c r="F3" s="86"/>
      <c r="G3" s="86"/>
      <c r="H3" s="1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8"/>
      <c r="B4" s="18"/>
      <c r="C4" s="87" t="s">
        <v>48</v>
      </c>
      <c r="D4" s="88"/>
      <c r="E4" s="88"/>
      <c r="F4" s="88"/>
      <c r="G4" s="88"/>
      <c r="H4" s="1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35">
      <c r="A5" s="18"/>
      <c r="B5" s="18"/>
      <c r="C5" s="97"/>
      <c r="D5" s="97"/>
      <c r="E5" s="97"/>
      <c r="F5" s="41"/>
      <c r="G5" s="41"/>
      <c r="H5" s="1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8"/>
      <c r="B6" s="18"/>
      <c r="C6" s="25"/>
      <c r="D6" s="25"/>
      <c r="E6" s="25"/>
      <c r="F6" s="25"/>
      <c r="G6" s="25"/>
      <c r="H6" s="2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5" x14ac:dyDescent="0.25">
      <c r="A7" s="18"/>
      <c r="B7" s="18"/>
      <c r="C7" s="18"/>
      <c r="D7" s="18"/>
      <c r="E7" s="42" t="s">
        <v>32</v>
      </c>
      <c r="F7" s="42" t="s">
        <v>57</v>
      </c>
      <c r="G7" s="43" t="s">
        <v>33</v>
      </c>
      <c r="H7" s="1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8.75" x14ac:dyDescent="0.25">
      <c r="A8" s="18"/>
      <c r="B8" s="44"/>
      <c r="C8" s="92" t="s">
        <v>29</v>
      </c>
      <c r="D8" s="93"/>
      <c r="E8" s="12">
        <v>46013</v>
      </c>
      <c r="F8" s="13">
        <v>1.3720000000000001</v>
      </c>
      <c r="G8" s="45">
        <f>IF(E8&lt;=DATE(2026,3,22),21,10)</f>
        <v>21</v>
      </c>
      <c r="H8" s="18"/>
      <c r="I8" s="1"/>
      <c r="J8" s="98"/>
      <c r="K8" s="98"/>
      <c r="L8" s="9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8.75" x14ac:dyDescent="0.25">
      <c r="A9" s="18"/>
      <c r="B9" s="44"/>
      <c r="C9" s="94" t="s">
        <v>25</v>
      </c>
      <c r="D9" s="95"/>
      <c r="E9" s="14">
        <v>46105</v>
      </c>
      <c r="F9" s="15">
        <v>1.9510000000000001</v>
      </c>
      <c r="G9" s="46">
        <f>IF(E9&lt;=DATE(2026,3,22),21,10)</f>
        <v>10</v>
      </c>
      <c r="H9" s="18"/>
      <c r="I9" s="1"/>
      <c r="J9" s="98"/>
      <c r="K9" s="98"/>
      <c r="L9" s="9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8"/>
      <c r="B10" s="18"/>
      <c r="C10" s="18"/>
      <c r="D10" s="18"/>
      <c r="E10" s="18"/>
      <c r="F10" s="18"/>
      <c r="G10" s="18"/>
      <c r="H10" s="1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8"/>
      <c r="B11" s="18"/>
      <c r="C11" s="18"/>
      <c r="D11" s="18"/>
      <c r="E11" s="18"/>
      <c r="F11" s="18"/>
      <c r="G11" s="18"/>
      <c r="H11" s="1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8"/>
      <c r="B12" s="18"/>
      <c r="C12" s="18"/>
      <c r="D12" s="99" t="s">
        <v>16</v>
      </c>
      <c r="E12" s="99"/>
      <c r="F12" s="25"/>
      <c r="G12" s="25"/>
      <c r="H12" s="1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45" x14ac:dyDescent="0.25">
      <c r="A13" s="18"/>
      <c r="B13" s="18"/>
      <c r="C13" s="18"/>
      <c r="D13" s="47" t="s">
        <v>26</v>
      </c>
      <c r="E13" s="48" t="s">
        <v>27</v>
      </c>
      <c r="F13" s="49"/>
      <c r="G13" s="49"/>
      <c r="H13" s="1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8"/>
      <c r="B14" s="18"/>
      <c r="C14" s="50" t="s">
        <v>12</v>
      </c>
      <c r="D14" s="51">
        <f>ROUND(F8-D16-D15,3)</f>
        <v>0.755</v>
      </c>
      <c r="E14" s="52">
        <f>ROUND(F9-E16-E15,3)</f>
        <v>1.444</v>
      </c>
      <c r="F14" s="18"/>
      <c r="G14" s="18"/>
      <c r="H14" s="2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8"/>
      <c r="B15" s="18"/>
      <c r="C15" s="53" t="s">
        <v>13</v>
      </c>
      <c r="D15" s="54">
        <f>IF(E8&lt;=DATE(2026,3,22),F22,F23)</f>
        <v>0.379</v>
      </c>
      <c r="E15" s="55">
        <f>IF(E9&lt;=DATE(2026,3,22),F22,F23)</f>
        <v>0.33</v>
      </c>
      <c r="F15" s="56"/>
      <c r="G15" s="56"/>
      <c r="H15" s="1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8"/>
      <c r="B16" s="18"/>
      <c r="C16" s="43" t="s">
        <v>23</v>
      </c>
      <c r="D16" s="54">
        <f>ROUND(F8-(F8/(1+(G8/100))),3)</f>
        <v>0.23799999999999999</v>
      </c>
      <c r="E16" s="55">
        <f>ROUND(F9-(F9/(1+(G9/100))),3)</f>
        <v>0.17699999999999999</v>
      </c>
      <c r="F16" s="18"/>
      <c r="G16" s="57"/>
      <c r="H16" s="1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3.25" x14ac:dyDescent="0.25">
      <c r="A17" s="18"/>
      <c r="B17" s="18"/>
      <c r="C17" s="58" t="s">
        <v>24</v>
      </c>
      <c r="D17" s="59">
        <f>F8-D16</f>
        <v>1.1340000000000001</v>
      </c>
      <c r="E17" s="60">
        <f>F9-E16</f>
        <v>1.774</v>
      </c>
      <c r="F17" s="18"/>
      <c r="G17" s="18"/>
      <c r="H17" s="1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thickBot="1" x14ac:dyDescent="0.3">
      <c r="A18" s="18"/>
      <c r="B18" s="18"/>
      <c r="C18" s="18"/>
      <c r="D18" s="61"/>
      <c r="E18" s="61"/>
      <c r="F18" s="18"/>
      <c r="G18" s="18"/>
      <c r="H18" s="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9" x14ac:dyDescent="0.25">
      <c r="A19" s="18"/>
      <c r="B19" s="18"/>
      <c r="C19" s="89" t="s">
        <v>46</v>
      </c>
      <c r="D19" s="90"/>
      <c r="E19" s="90"/>
      <c r="F19" s="90"/>
      <c r="G19" s="91"/>
      <c r="H19" s="1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8"/>
      <c r="B20" s="18"/>
      <c r="C20" s="18"/>
      <c r="D20" s="18"/>
      <c r="E20" s="18"/>
      <c r="F20" s="18"/>
      <c r="G20" s="18"/>
      <c r="H20" s="1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5" x14ac:dyDescent="0.25">
      <c r="A21" s="18"/>
      <c r="B21" s="18"/>
      <c r="C21" s="18"/>
      <c r="D21" s="62" t="s">
        <v>17</v>
      </c>
      <c r="E21" s="63" t="s">
        <v>18</v>
      </c>
      <c r="F21" s="64" t="s">
        <v>20</v>
      </c>
      <c r="G21" s="65" t="s">
        <v>22</v>
      </c>
      <c r="H21" s="1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8"/>
      <c r="B22" s="83" t="s">
        <v>16</v>
      </c>
      <c r="C22" s="66" t="s">
        <v>21</v>
      </c>
      <c r="D22" s="67">
        <v>307</v>
      </c>
      <c r="E22" s="68">
        <v>72</v>
      </c>
      <c r="F22" s="69">
        <f>ROUND((D22+E22)/1000,3)</f>
        <v>0.379</v>
      </c>
      <c r="G22" s="100">
        <f>F23-F22</f>
        <v>-4.8999999999999988E-2</v>
      </c>
      <c r="H22" s="18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8"/>
      <c r="B23" s="84"/>
      <c r="C23" s="70" t="s">
        <v>28</v>
      </c>
      <c r="D23" s="71">
        <v>267.31</v>
      </c>
      <c r="E23" s="72">
        <v>62.69</v>
      </c>
      <c r="F23" s="73">
        <f>ROUND((D23+E23)/1000,3)</f>
        <v>0.33</v>
      </c>
      <c r="G23" s="101"/>
      <c r="H23" s="1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8"/>
      <c r="B24" s="85" t="s">
        <v>14</v>
      </c>
      <c r="C24" s="74" t="s">
        <v>21</v>
      </c>
      <c r="D24" s="75">
        <v>400.69</v>
      </c>
      <c r="E24" s="76">
        <v>72</v>
      </c>
      <c r="F24" s="77">
        <f>ROUND((D24+E24)/1000,3)</f>
        <v>0.47299999999999998</v>
      </c>
      <c r="G24" s="102">
        <f>F25-F24</f>
        <v>-0.11399999999999999</v>
      </c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8"/>
      <c r="B25" s="85"/>
      <c r="C25" s="78" t="s">
        <v>28</v>
      </c>
      <c r="D25" s="79">
        <v>304.32</v>
      </c>
      <c r="E25" s="80">
        <v>54.68</v>
      </c>
      <c r="F25" s="81">
        <f>ROUND((D25+E25)/1000,3)</f>
        <v>0.35899999999999999</v>
      </c>
      <c r="G25" s="103"/>
      <c r="H25" s="1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8"/>
      <c r="B26" s="82" t="s">
        <v>15</v>
      </c>
      <c r="C26" s="96" t="s">
        <v>19</v>
      </c>
      <c r="D26" s="96"/>
      <c r="E26" s="96"/>
      <c r="F26" s="96"/>
      <c r="G26" s="96"/>
      <c r="H26" s="1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8"/>
      <c r="B27" s="18"/>
      <c r="C27" s="18"/>
      <c r="D27" s="18"/>
      <c r="E27" s="18"/>
      <c r="F27" s="18"/>
      <c r="G27" s="18"/>
      <c r="H27" s="1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</sheetData>
  <sheetProtection algorithmName="SHA-512" hashValue="YmMAxiFE8CAimEj5CmnD0cptXnXdzlsPz7N9y/8e+HnXkJExo6FQz/+NzoNSDGlFpK3M2KvwmzMI2/CtHUh4rQ==" saltValue="6wONpiH00s873GYph0y84A==" spinCount="100000" sheet="1" objects="1" scenarios="1"/>
  <mergeCells count="15">
    <mergeCell ref="C26:G26"/>
    <mergeCell ref="C5:E5"/>
    <mergeCell ref="J8:L8"/>
    <mergeCell ref="J9:L9"/>
    <mergeCell ref="D12:E12"/>
    <mergeCell ref="C19:G19"/>
    <mergeCell ref="G22:G23"/>
    <mergeCell ref="G24:G25"/>
    <mergeCell ref="B22:B23"/>
    <mergeCell ref="B24:B25"/>
    <mergeCell ref="C3:G3"/>
    <mergeCell ref="C4:G4"/>
    <mergeCell ref="C2:G2"/>
    <mergeCell ref="C8:D8"/>
    <mergeCell ref="C9:D9"/>
  </mergeCells>
  <phoneticPr fontId="12" type="noConversion"/>
  <hyperlinks>
    <hyperlink ref="C4" r:id="rId1" xr:uid="{9AFF8187-DFAA-42BF-BC44-19279ECBB51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72"/>
  <sheetViews>
    <sheetView topLeftCell="A54" zoomScale="115" zoomScaleNormal="115" workbookViewId="0">
      <selection sqref="A1:D72"/>
    </sheetView>
  </sheetViews>
  <sheetFormatPr baseColWidth="10" defaultColWidth="11.5703125" defaultRowHeight="15" x14ac:dyDescent="0.25"/>
  <cols>
    <col min="1" max="1" width="53.28515625" style="1" customWidth="1"/>
    <col min="2" max="2" width="19.42578125" style="1" customWidth="1"/>
    <col min="3" max="3" width="20.7109375" style="1" customWidth="1"/>
    <col min="4" max="4" width="20.7109375" style="1" bestFit="1" customWidth="1"/>
    <col min="5" max="16384" width="11.5703125" style="1"/>
  </cols>
  <sheetData>
    <row r="1" spans="1:4" x14ac:dyDescent="0.25">
      <c r="A1" s="16" t="s">
        <v>53</v>
      </c>
      <c r="B1" s="17">
        <f>'CÁLCULO CARBURANTE SIN IVA'!D17</f>
        <v>1.1340000000000001</v>
      </c>
      <c r="C1" s="18"/>
      <c r="D1" s="18"/>
    </row>
    <row r="2" spans="1:4" x14ac:dyDescent="0.25">
      <c r="A2" s="19" t="s">
        <v>54</v>
      </c>
      <c r="B2" s="20">
        <f>'CÁLCULO CARBURANTE SIN IVA'!E17</f>
        <v>1.774</v>
      </c>
      <c r="C2" s="18"/>
      <c r="D2" s="18"/>
    </row>
    <row r="3" spans="1:4" ht="18.75" x14ac:dyDescent="0.3">
      <c r="A3" s="21" t="s">
        <v>58</v>
      </c>
      <c r="B3" s="7">
        <v>1.3</v>
      </c>
      <c r="C3" s="22" t="s">
        <v>31</v>
      </c>
      <c r="D3" s="18"/>
    </row>
    <row r="4" spans="1:4" x14ac:dyDescent="0.25">
      <c r="A4" s="23" t="s">
        <v>0</v>
      </c>
      <c r="B4" s="24">
        <f>B2-B1</f>
        <v>0.6399999999999999</v>
      </c>
      <c r="C4" s="18"/>
      <c r="D4" s="18"/>
    </row>
    <row r="5" spans="1:4" x14ac:dyDescent="0.25">
      <c r="A5" s="25"/>
      <c r="B5" s="25"/>
      <c r="C5" s="18"/>
      <c r="D5" s="18"/>
    </row>
    <row r="6" spans="1:4" ht="18.75" x14ac:dyDescent="0.3">
      <c r="A6" s="21" t="s">
        <v>34</v>
      </c>
      <c r="B6" s="8">
        <v>38</v>
      </c>
      <c r="C6" s="26" t="s">
        <v>3</v>
      </c>
      <c r="D6" s="22" t="s">
        <v>31</v>
      </c>
    </row>
    <row r="7" spans="1:4" x14ac:dyDescent="0.25">
      <c r="A7" s="25"/>
      <c r="B7" s="27"/>
      <c r="C7" s="28"/>
      <c r="D7" s="18"/>
    </row>
    <row r="8" spans="1:4" ht="18.75" x14ac:dyDescent="0.3">
      <c r="A8" s="21" t="s">
        <v>35</v>
      </c>
      <c r="B8" s="9">
        <v>800</v>
      </c>
      <c r="C8" s="29" t="s">
        <v>2</v>
      </c>
      <c r="D8" s="22" t="s">
        <v>31</v>
      </c>
    </row>
    <row r="9" spans="1:4" x14ac:dyDescent="0.25">
      <c r="A9" s="18"/>
      <c r="B9" s="18"/>
      <c r="C9" s="18"/>
      <c r="D9" s="18"/>
    </row>
    <row r="10" spans="1:4" x14ac:dyDescent="0.25">
      <c r="A10" s="18"/>
      <c r="B10" s="18"/>
      <c r="C10" s="18"/>
      <c r="D10" s="18"/>
    </row>
    <row r="11" spans="1:4" x14ac:dyDescent="0.25">
      <c r="A11" s="18"/>
      <c r="B11" s="18"/>
      <c r="C11" s="18"/>
      <c r="D11" s="18"/>
    </row>
    <row r="12" spans="1:4" x14ac:dyDescent="0.25">
      <c r="A12" s="18"/>
      <c r="B12" s="18"/>
      <c r="C12" s="18"/>
      <c r="D12" s="18"/>
    </row>
    <row r="13" spans="1:4" x14ac:dyDescent="0.25">
      <c r="A13" s="18"/>
      <c r="B13" s="18"/>
      <c r="C13" s="18"/>
      <c r="D13" s="18"/>
    </row>
    <row r="14" spans="1:4" x14ac:dyDescent="0.25">
      <c r="A14" s="18"/>
      <c r="B14" s="18"/>
      <c r="C14" s="18"/>
      <c r="D14" s="18"/>
    </row>
    <row r="15" spans="1:4" x14ac:dyDescent="0.25">
      <c r="A15" s="18"/>
      <c r="B15" s="18"/>
      <c r="C15" s="18"/>
      <c r="D15" s="18"/>
    </row>
    <row r="16" spans="1:4" x14ac:dyDescent="0.25">
      <c r="A16" s="18"/>
      <c r="B16" s="18"/>
      <c r="C16" s="18"/>
      <c r="D16" s="18"/>
    </row>
    <row r="17" spans="1:10" x14ac:dyDescent="0.25">
      <c r="A17" s="18"/>
      <c r="B17" s="18"/>
      <c r="C17" s="18"/>
      <c r="D17" s="18"/>
    </row>
    <row r="18" spans="1:10" x14ac:dyDescent="0.25">
      <c r="A18" s="18"/>
      <c r="B18" s="18"/>
      <c r="C18" s="18"/>
      <c r="D18" s="18"/>
    </row>
    <row r="19" spans="1:10" ht="15.75" thickBot="1" x14ac:dyDescent="0.3">
      <c r="A19" s="18"/>
      <c r="B19" s="18"/>
      <c r="C19" s="18"/>
      <c r="D19" s="18"/>
    </row>
    <row r="20" spans="1:10" x14ac:dyDescent="0.25">
      <c r="A20" s="119" t="s">
        <v>30</v>
      </c>
      <c r="B20" s="111"/>
      <c r="C20" s="112"/>
      <c r="D20" s="18"/>
    </row>
    <row r="21" spans="1:10" x14ac:dyDescent="0.25">
      <c r="A21" s="113"/>
      <c r="B21" s="114"/>
      <c r="C21" s="115"/>
      <c r="D21" s="18"/>
    </row>
    <row r="22" spans="1:10" ht="15.75" thickBot="1" x14ac:dyDescent="0.3">
      <c r="A22" s="116"/>
      <c r="B22" s="117"/>
      <c r="C22" s="118"/>
      <c r="D22" s="18"/>
    </row>
    <row r="23" spans="1:10" x14ac:dyDescent="0.25">
      <c r="A23" s="18"/>
      <c r="B23" s="18"/>
      <c r="C23" s="18"/>
      <c r="D23" s="18"/>
    </row>
    <row r="24" spans="1:10" ht="17.25" x14ac:dyDescent="0.3">
      <c r="A24" s="122" t="s">
        <v>1</v>
      </c>
      <c r="B24" s="122"/>
      <c r="C24" s="30">
        <f>((B8*B6)/100)*B4</f>
        <v>194.55999999999997</v>
      </c>
      <c r="D24" s="18"/>
    </row>
    <row r="25" spans="1:10" ht="17.25" x14ac:dyDescent="0.3">
      <c r="A25" s="31"/>
      <c r="B25" s="31"/>
      <c r="C25" s="32"/>
      <c r="D25" s="18"/>
    </row>
    <row r="26" spans="1:10" ht="17.25" x14ac:dyDescent="0.3">
      <c r="A26" s="123" t="s">
        <v>8</v>
      </c>
      <c r="B26" s="123"/>
      <c r="C26" s="33">
        <f>B6*B4</f>
        <v>24.319999999999997</v>
      </c>
      <c r="D26" s="18"/>
    </row>
    <row r="27" spans="1:10" x14ac:dyDescent="0.25">
      <c r="A27" s="18"/>
      <c r="B27" s="18"/>
      <c r="C27" s="34"/>
      <c r="D27" s="18"/>
    </row>
    <row r="28" spans="1:10" ht="17.25" x14ac:dyDescent="0.3">
      <c r="A28" s="123" t="s">
        <v>9</v>
      </c>
      <c r="B28" s="123"/>
      <c r="C28" s="35">
        <f>((1*B6)/100)*B4</f>
        <v>0.24319999999999997</v>
      </c>
      <c r="D28" s="18"/>
      <c r="E28" s="2"/>
      <c r="J28" s="3"/>
    </row>
    <row r="29" spans="1:10" x14ac:dyDescent="0.25">
      <c r="A29" s="18"/>
      <c r="B29" s="18"/>
      <c r="C29" s="18"/>
      <c r="D29" s="18"/>
      <c r="E29" s="2"/>
    </row>
    <row r="30" spans="1:10" ht="17.25" x14ac:dyDescent="0.3">
      <c r="A30" s="123" t="s">
        <v>55</v>
      </c>
      <c r="B30" s="123"/>
      <c r="C30" s="33">
        <f>B3*B8</f>
        <v>1040</v>
      </c>
      <c r="D30" s="18"/>
      <c r="E30" s="2"/>
    </row>
    <row r="31" spans="1:10" ht="17.25" x14ac:dyDescent="0.3">
      <c r="A31" s="125"/>
      <c r="B31" s="125"/>
      <c r="C31" s="18"/>
      <c r="D31" s="18"/>
      <c r="E31" s="2"/>
    </row>
    <row r="32" spans="1:10" ht="17.25" x14ac:dyDescent="0.3">
      <c r="A32" s="122" t="s">
        <v>56</v>
      </c>
      <c r="B32" s="122"/>
      <c r="C32" s="30">
        <f>C30+C24</f>
        <v>1234.56</v>
      </c>
      <c r="D32" s="18"/>
    </row>
    <row r="33" spans="1:8" x14ac:dyDescent="0.25">
      <c r="A33" s="18"/>
      <c r="B33" s="18"/>
      <c r="C33" s="18"/>
      <c r="D33" s="18"/>
    </row>
    <row r="34" spans="1:8" ht="18.75" x14ac:dyDescent="0.3">
      <c r="A34" s="126" t="s">
        <v>39</v>
      </c>
      <c r="B34" s="127"/>
      <c r="C34" s="36">
        <f>C28+B3</f>
        <v>1.5432000000000001</v>
      </c>
      <c r="D34" s="18"/>
    </row>
    <row r="35" spans="1:8" x14ac:dyDescent="0.25">
      <c r="A35" s="18"/>
      <c r="B35" s="18"/>
      <c r="C35" s="18"/>
      <c r="D35" s="18"/>
    </row>
    <row r="36" spans="1:8" x14ac:dyDescent="0.25">
      <c r="A36" s="124" t="s">
        <v>5</v>
      </c>
      <c r="B36" s="124"/>
      <c r="C36" s="124"/>
      <c r="D36" s="18"/>
    </row>
    <row r="37" spans="1:8" x14ac:dyDescent="0.25">
      <c r="A37" s="18" t="s">
        <v>7</v>
      </c>
      <c r="B37" s="18"/>
      <c r="C37" s="18"/>
      <c r="D37" s="18"/>
    </row>
    <row r="38" spans="1:8" x14ac:dyDescent="0.25">
      <c r="A38" s="97" t="s">
        <v>4</v>
      </c>
      <c r="B38" s="97"/>
      <c r="C38" s="97"/>
      <c r="D38" s="18"/>
    </row>
    <row r="39" spans="1:8" x14ac:dyDescent="0.25">
      <c r="A39" s="18" t="s">
        <v>6</v>
      </c>
      <c r="B39" s="18"/>
      <c r="C39" s="18"/>
      <c r="D39" s="18"/>
    </row>
    <row r="40" spans="1:8" ht="28.15" customHeight="1" thickBot="1" x14ac:dyDescent="0.3">
      <c r="A40" s="120" t="s">
        <v>40</v>
      </c>
      <c r="B40" s="121"/>
      <c r="C40" s="121"/>
      <c r="D40" s="18"/>
    </row>
    <row r="41" spans="1:8" ht="28.15" customHeight="1" x14ac:dyDescent="0.25">
      <c r="A41" s="110" t="s">
        <v>49</v>
      </c>
      <c r="B41" s="111"/>
      <c r="C41" s="112"/>
      <c r="D41" s="18"/>
    </row>
    <row r="42" spans="1:8" ht="28.15" customHeight="1" x14ac:dyDescent="0.25">
      <c r="A42" s="113"/>
      <c r="B42" s="114"/>
      <c r="C42" s="115"/>
      <c r="D42" s="18"/>
    </row>
    <row r="43" spans="1:8" ht="15.75" thickBot="1" x14ac:dyDescent="0.3">
      <c r="A43" s="116"/>
      <c r="B43" s="117"/>
      <c r="C43" s="118"/>
      <c r="D43" s="18"/>
    </row>
    <row r="44" spans="1:8" x14ac:dyDescent="0.25">
      <c r="A44" s="105" t="s">
        <v>37</v>
      </c>
      <c r="B44" s="106"/>
      <c r="C44" s="37">
        <f>B1</f>
        <v>1.1340000000000001</v>
      </c>
      <c r="D44" s="18"/>
    </row>
    <row r="45" spans="1:8" x14ac:dyDescent="0.25">
      <c r="A45" s="107" t="s">
        <v>38</v>
      </c>
      <c r="B45" s="107"/>
      <c r="C45" s="20">
        <f>B2</f>
        <v>1.774</v>
      </c>
      <c r="D45" s="18"/>
    </row>
    <row r="46" spans="1:8" ht="18.75" x14ac:dyDescent="0.3">
      <c r="A46" s="96" t="s">
        <v>36</v>
      </c>
      <c r="B46" s="96"/>
      <c r="C46" s="4">
        <f>(((C45*100)/C44)/100)-1</f>
        <v>0.56437389770723079</v>
      </c>
      <c r="D46" s="18"/>
      <c r="E46" s="2"/>
      <c r="H46" s="2"/>
    </row>
    <row r="47" spans="1:8" ht="18.75" x14ac:dyDescent="0.3">
      <c r="A47" s="108" t="s">
        <v>41</v>
      </c>
      <c r="B47" s="108"/>
      <c r="C47" s="5">
        <f>(C46*0.3)</f>
        <v>0.16931216931216922</v>
      </c>
      <c r="D47" s="18"/>
      <c r="E47" s="2"/>
      <c r="F47" s="2"/>
      <c r="H47" s="2"/>
    </row>
    <row r="48" spans="1:8" ht="18.75" x14ac:dyDescent="0.3">
      <c r="A48" s="109" t="s">
        <v>42</v>
      </c>
      <c r="B48" s="109"/>
      <c r="C48" s="10">
        <v>1040</v>
      </c>
      <c r="D48" s="38" t="s">
        <v>31</v>
      </c>
      <c r="E48" s="6"/>
      <c r="F48" s="6"/>
    </row>
    <row r="49" spans="1:8" ht="18.75" x14ac:dyDescent="0.3">
      <c r="A49" s="104" t="s">
        <v>43</v>
      </c>
      <c r="B49" s="104"/>
      <c r="C49" s="39">
        <f>C48*(1+(C47))</f>
        <v>1216.084656084656</v>
      </c>
      <c r="D49" s="18"/>
    </row>
    <row r="50" spans="1:8" ht="18.75" x14ac:dyDescent="0.3">
      <c r="A50" s="96" t="s">
        <v>11</v>
      </c>
      <c r="B50" s="96"/>
      <c r="C50" s="40">
        <f>C49-C48</f>
        <v>176.08465608465599</v>
      </c>
      <c r="D50" s="18"/>
    </row>
    <row r="51" spans="1:8" ht="15.75" thickBot="1" x14ac:dyDescent="0.3">
      <c r="A51" s="18"/>
      <c r="B51" s="18"/>
      <c r="C51" s="18"/>
      <c r="D51" s="18"/>
    </row>
    <row r="52" spans="1:8" x14ac:dyDescent="0.25">
      <c r="A52" s="110" t="s">
        <v>50</v>
      </c>
      <c r="B52" s="111"/>
      <c r="C52" s="112"/>
      <c r="D52" s="18"/>
      <c r="H52" s="2"/>
    </row>
    <row r="53" spans="1:8" x14ac:dyDescent="0.25">
      <c r="A53" s="113"/>
      <c r="B53" s="114"/>
      <c r="C53" s="115"/>
      <c r="D53" s="18"/>
    </row>
    <row r="54" spans="1:8" ht="39.6" customHeight="1" thickBot="1" x14ac:dyDescent="0.3">
      <c r="A54" s="116"/>
      <c r="B54" s="117"/>
      <c r="C54" s="118"/>
      <c r="D54" s="18"/>
      <c r="H54" s="6"/>
    </row>
    <row r="55" spans="1:8" x14ac:dyDescent="0.25">
      <c r="A55" s="105" t="s">
        <v>37</v>
      </c>
      <c r="B55" s="106"/>
      <c r="C55" s="37">
        <f>B1</f>
        <v>1.1340000000000001</v>
      </c>
      <c r="D55" s="18"/>
    </row>
    <row r="56" spans="1:8" x14ac:dyDescent="0.25">
      <c r="A56" s="107" t="s">
        <v>38</v>
      </c>
      <c r="B56" s="107"/>
      <c r="C56" s="20">
        <f>B2</f>
        <v>1.774</v>
      </c>
      <c r="D56" s="18"/>
    </row>
    <row r="57" spans="1:8" ht="18.75" x14ac:dyDescent="0.3">
      <c r="A57" s="96" t="s">
        <v>10</v>
      </c>
      <c r="B57" s="96"/>
      <c r="C57" s="4">
        <f>(((C56*100)/C55)/100)-1</f>
        <v>0.56437389770723079</v>
      </c>
      <c r="D57" s="18"/>
    </row>
    <row r="58" spans="1:8" ht="18.75" x14ac:dyDescent="0.3">
      <c r="A58" s="108" t="s">
        <v>44</v>
      </c>
      <c r="B58" s="108"/>
      <c r="C58" s="5">
        <f>(C57*0.2)</f>
        <v>0.11287477954144616</v>
      </c>
      <c r="D58" s="18"/>
    </row>
    <row r="59" spans="1:8" ht="18.75" x14ac:dyDescent="0.3">
      <c r="A59" s="109" t="s">
        <v>42</v>
      </c>
      <c r="B59" s="109"/>
      <c r="C59" s="10">
        <v>100</v>
      </c>
      <c r="D59" s="38" t="s">
        <v>31</v>
      </c>
    </row>
    <row r="60" spans="1:8" ht="18.75" x14ac:dyDescent="0.3">
      <c r="A60" s="104" t="s">
        <v>43</v>
      </c>
      <c r="B60" s="104"/>
      <c r="C60" s="39">
        <f>C59*(1+(C58))</f>
        <v>111.28747795414462</v>
      </c>
      <c r="D60" s="18"/>
    </row>
    <row r="61" spans="1:8" ht="18.75" x14ac:dyDescent="0.3">
      <c r="A61" s="96" t="s">
        <v>11</v>
      </c>
      <c r="B61" s="96"/>
      <c r="C61" s="40">
        <f>C60-C59</f>
        <v>11.28747795414462</v>
      </c>
      <c r="D61" s="18"/>
    </row>
    <row r="62" spans="1:8" ht="15.75" thickBot="1" x14ac:dyDescent="0.3">
      <c r="A62" s="18"/>
      <c r="B62" s="18"/>
      <c r="C62" s="18"/>
      <c r="D62" s="18"/>
    </row>
    <row r="63" spans="1:8" x14ac:dyDescent="0.25">
      <c r="A63" s="110" t="s">
        <v>51</v>
      </c>
      <c r="B63" s="111"/>
      <c r="C63" s="112"/>
      <c r="D63" s="18"/>
    </row>
    <row r="64" spans="1:8" ht="23.45" customHeight="1" x14ac:dyDescent="0.25">
      <c r="A64" s="113"/>
      <c r="B64" s="114"/>
      <c r="C64" s="115"/>
      <c r="D64" s="18"/>
    </row>
    <row r="65" spans="1:4" ht="15.75" thickBot="1" x14ac:dyDescent="0.3">
      <c r="A65" s="116"/>
      <c r="B65" s="117"/>
      <c r="C65" s="118"/>
      <c r="D65" s="18"/>
    </row>
    <row r="66" spans="1:4" x14ac:dyDescent="0.25">
      <c r="A66" s="105" t="s">
        <v>37</v>
      </c>
      <c r="B66" s="106"/>
      <c r="C66" s="37">
        <f>B1</f>
        <v>1.1340000000000001</v>
      </c>
      <c r="D66" s="18"/>
    </row>
    <row r="67" spans="1:4" x14ac:dyDescent="0.25">
      <c r="A67" s="107" t="s">
        <v>38</v>
      </c>
      <c r="B67" s="107"/>
      <c r="C67" s="20">
        <f>B2</f>
        <v>1.774</v>
      </c>
      <c r="D67" s="18"/>
    </row>
    <row r="68" spans="1:4" ht="18.75" x14ac:dyDescent="0.3">
      <c r="A68" s="96" t="s">
        <v>10</v>
      </c>
      <c r="B68" s="96"/>
      <c r="C68" s="4">
        <f>(((C67*100)/C66)/100)-1</f>
        <v>0.56437389770723079</v>
      </c>
      <c r="D68" s="18"/>
    </row>
    <row r="69" spans="1:4" ht="18.75" x14ac:dyDescent="0.3">
      <c r="A69" s="108" t="s">
        <v>45</v>
      </c>
      <c r="B69" s="108"/>
      <c r="C69" s="5">
        <f>(C68*0.1)</f>
        <v>5.643738977072308E-2</v>
      </c>
      <c r="D69" s="18"/>
    </row>
    <row r="70" spans="1:4" ht="18.75" x14ac:dyDescent="0.3">
      <c r="A70" s="109" t="s">
        <v>42</v>
      </c>
      <c r="B70" s="109"/>
      <c r="C70" s="10">
        <v>500</v>
      </c>
      <c r="D70" s="38" t="s">
        <v>31</v>
      </c>
    </row>
    <row r="71" spans="1:4" ht="18.75" x14ac:dyDescent="0.3">
      <c r="A71" s="104" t="s">
        <v>43</v>
      </c>
      <c r="B71" s="104"/>
      <c r="C71" s="39">
        <f>C70*(1+(C69))</f>
        <v>528.21869488536151</v>
      </c>
      <c r="D71" s="18"/>
    </row>
    <row r="72" spans="1:4" ht="18.75" x14ac:dyDescent="0.3">
      <c r="A72" s="96" t="s">
        <v>11</v>
      </c>
      <c r="B72" s="96"/>
      <c r="C72" s="40">
        <f>C71-C70</f>
        <v>28.218694885361515</v>
      </c>
      <c r="D72" s="18"/>
    </row>
  </sheetData>
  <sheetProtection algorithmName="SHA-512" hashValue="QM4gxZIH02quSk95xCY/q4jwG8bILNz3IYEpy2RzYqMpWqjcM/r4Fnmnag+SSwEtYuApP0A0+qbyn2ra7iDpqQ==" saltValue="2xhaY8dyFOw39bXSX/sIEA==" spinCount="100000" sheet="1" objects="1" scenarios="1"/>
  <mergeCells count="35">
    <mergeCell ref="A72:B72"/>
    <mergeCell ref="A20:C22"/>
    <mergeCell ref="A40:C40"/>
    <mergeCell ref="A24:B24"/>
    <mergeCell ref="A26:B26"/>
    <mergeCell ref="A28:B28"/>
    <mergeCell ref="A36:C36"/>
    <mergeCell ref="A38:C38"/>
    <mergeCell ref="A30:B30"/>
    <mergeCell ref="A32:B32"/>
    <mergeCell ref="A31:B31"/>
    <mergeCell ref="A34:B34"/>
    <mergeCell ref="A49:B49"/>
    <mergeCell ref="A41:C43"/>
    <mergeCell ref="A52:C54"/>
    <mergeCell ref="A55:B55"/>
    <mergeCell ref="A56:B56"/>
    <mergeCell ref="A44:B44"/>
    <mergeCell ref="A45:B45"/>
    <mergeCell ref="A46:B46"/>
    <mergeCell ref="A47:B47"/>
    <mergeCell ref="A48:B48"/>
    <mergeCell ref="A50:B50"/>
    <mergeCell ref="A57:B57"/>
    <mergeCell ref="A58:B58"/>
    <mergeCell ref="A59:B59"/>
    <mergeCell ref="A60:B60"/>
    <mergeCell ref="A63:C65"/>
    <mergeCell ref="A61:B61"/>
    <mergeCell ref="A71:B71"/>
    <mergeCell ref="A66:B66"/>
    <mergeCell ref="A67:B67"/>
    <mergeCell ref="A68:B68"/>
    <mergeCell ref="A69:B69"/>
    <mergeCell ref="A70:B70"/>
  </mergeCells>
  <hyperlinks>
    <hyperlink ref="A38" r:id="rId1" xr:uid="{00000000-0004-0000-0000-000000000000}"/>
    <hyperlink ref="A40" r:id="rId2" display="https://www.mitma.gob.es/transporte-terrestre/servicios-al-transportista/indice-de-variacionmensual-de-los-precios-medios-del-gasoleo-en-espana" xr:uid="{00000000-0004-0000-0000-00000100000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CÁLCULO CARBURANTE SIN IVA</vt:lpstr>
      <vt:lpstr>INDEXACIÓN Y COSTE KM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ANTA-ANCOPORC</dc:creator>
  <cp:lastModifiedBy>Comunicación CETM</cp:lastModifiedBy>
  <dcterms:created xsi:type="dcterms:W3CDTF">2022-03-10T09:34:08Z</dcterms:created>
  <dcterms:modified xsi:type="dcterms:W3CDTF">2026-03-24T09:38:05Z</dcterms:modified>
</cp:coreProperties>
</file>